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9780" activeTab="0"/>
  </bookViews>
  <sheets>
    <sheet name="Sheet1" sheetId="1" r:id="rId1"/>
  </sheets>
  <definedNames>
    <definedName name="_xlnm.Print_Area" localSheetId="0">'Sheet1'!$A$1:$T$31</definedName>
  </definedNames>
  <calcPr fullCalcOnLoad="1"/>
</workbook>
</file>

<file path=xl/sharedStrings.xml><?xml version="1.0" encoding="utf-8"?>
<sst xmlns="http://schemas.openxmlformats.org/spreadsheetml/2006/main" count="157" uniqueCount="55">
  <si>
    <t>Pole Vault</t>
  </si>
  <si>
    <t>Men's Pole Vault</t>
  </si>
  <si>
    <t>Standing Height</t>
  </si>
  <si>
    <t>feet</t>
  </si>
  <si>
    <t>inches</t>
  </si>
  <si>
    <t xml:space="preserve"> </t>
  </si>
  <si>
    <t>Efficiency</t>
  </si>
  <si>
    <t>Pole Run</t>
  </si>
  <si>
    <t>velocity</t>
  </si>
  <si>
    <t>Push off</t>
  </si>
  <si>
    <t>Women's Pole Vault</t>
  </si>
  <si>
    <t>Conversion Tools</t>
  </si>
  <si>
    <t>Steve</t>
  </si>
  <si>
    <t>Stacy</t>
  </si>
  <si>
    <t>Dana</t>
  </si>
  <si>
    <t>mps</t>
  </si>
  <si>
    <t xml:space="preserve">  </t>
  </si>
  <si>
    <t>Projected</t>
  </si>
  <si>
    <t>Analyze the numbers paying special attention to hand grip and push off efficiency.  It is common for vaulters to increase grip height when the real goal should be grip efficiency</t>
  </si>
  <si>
    <t>Runway velocity calculations on vaults may be made by timing from video a 5 meter segment, 10-5m men / 9-4m women from the back of the box, and velocity (t/d) compared to fly time w/pole.</t>
  </si>
  <si>
    <t>Nick</t>
  </si>
  <si>
    <t>sample</t>
  </si>
  <si>
    <t>Russ - 2</t>
  </si>
  <si>
    <t>Russ - 1</t>
  </si>
  <si>
    <t>Joshua</t>
  </si>
  <si>
    <t>Distance</t>
  </si>
  <si>
    <t>Time</t>
  </si>
  <si>
    <t>Lesa</t>
  </si>
  <si>
    <t>Fly in velocity on track</t>
  </si>
  <si>
    <t>w/o pole</t>
  </si>
  <si>
    <t>w/pole</t>
  </si>
  <si>
    <t>Runway</t>
  </si>
  <si>
    <t>track</t>
  </si>
  <si>
    <t>runway</t>
  </si>
  <si>
    <t>Grip height</t>
  </si>
  <si>
    <t>Current or studied best</t>
  </si>
  <si>
    <t xml:space="preserve">Total </t>
  </si>
  <si>
    <t>Name  /</t>
  </si>
  <si>
    <t xml:space="preserve">    date</t>
  </si>
  <si>
    <t>Velocity Calculations</t>
  </si>
  <si>
    <t>Imperial (feet)</t>
  </si>
  <si>
    <t>Metric (meters)</t>
  </si>
  <si>
    <t xml:space="preserve">     Velocity - meters per second</t>
  </si>
  <si>
    <t>Metric - Imperial Conversions</t>
  </si>
  <si>
    <t>meters</t>
  </si>
  <si>
    <t>Converted Measure:</t>
  </si>
  <si>
    <t>Enter Measurement:</t>
  </si>
  <si>
    <t>Runway efficiency is comparison of actual runway velocity (competition vault) with a "fly in" with the pole on the track:  runway velocity / track velocity x 100.</t>
  </si>
  <si>
    <t>Grip and push off efficiency are calculated by assuming a push off of 35" for women and 42" for men as the projected best thereby establishing a basis for efficiency.</t>
  </si>
  <si>
    <t>Vault height efficiency is the percentage of the projected best vault (based on research by Dr Peter McGinnis) with the height athlete has vaulted (actual best/projected best  x 100).</t>
  </si>
  <si>
    <t xml:space="preserve">The pole run efficiency calculation is made by determining the "cost" to running speed due to pole carry.  A 5% loss in running velocity is exemplary and rated at 100%.    </t>
  </si>
  <si>
    <t xml:space="preserve">Projected heights, from track and runway velocities, are made via research results of Dr. Peter McGinnis correlating running velocity with the pole and height vaulted - adjustments made for athlete's standing height. </t>
  </si>
  <si>
    <t xml:space="preserve">This analysis system utilizes measurable data as a tool to assist coach and/or athlete in evaluating technical efficiency of pole vault and long jump techniques.  The intent is to pinpoint key areas for future development.  Most of the data is entered and reported as imperial measure (feet and inches) as the primary audience will most likely be the US athlete or coach.  Velocities are to be entered in metric measure (meters per second) as much of the reporting of elite athlete results have been presented in this fashion.  A conversion table is included at the bottom of this spread sheet to assist as needed.   It is important to note that efficiency is only a measure of excellence, not a limit of performance. </t>
  </si>
  <si>
    <t>Enter data: name, date, standing height, grip height (bottom of the pole to top of the top hand),  recorded velocities, and best vault or studied vault.</t>
  </si>
  <si>
    <t>jerra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</si>
</sst>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 numFmtId="168" formatCode="0.000000"/>
    <numFmt numFmtId="169" formatCode="0.0000000"/>
    <numFmt numFmtId="170" formatCode="&quot;Yes&quot;;&quot;Yes&quot;;&quot;No&quot;"/>
    <numFmt numFmtId="171" formatCode="&quot;True&quot;;&quot;True&quot;;&quot;False&quot;"/>
    <numFmt numFmtId="172" formatCode="&quot;On&quot;;&quot;On&quot;;&quot;Off&quot;"/>
  </numFmts>
  <fonts count="13">
    <font>
      <sz val="10"/>
      <name val="Arial"/>
      <family val="0"/>
    </font>
    <font>
      <sz val="8"/>
      <name val="Arial"/>
      <family val="2"/>
    </font>
    <font>
      <sz val="10"/>
      <color indexed="53"/>
      <name val="Arial"/>
      <family val="2"/>
    </font>
    <font>
      <b/>
      <sz val="10"/>
      <name val="Arial"/>
      <family val="2"/>
    </font>
    <font>
      <b/>
      <sz val="12"/>
      <name val="Arial"/>
      <family val="2"/>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sz val="8"/>
      <color indexed="9"/>
      <name val="Arial"/>
      <family val="2"/>
    </font>
    <font>
      <sz val="8"/>
      <color indexed="8"/>
      <name val="Arial"/>
      <family val="2"/>
    </font>
    <font>
      <b/>
      <sz val="11"/>
      <name val="Arial"/>
      <family val="2"/>
    </font>
  </fonts>
  <fills count="11">
    <fill>
      <patternFill/>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Alignment="1">
      <alignment/>
    </xf>
    <xf numFmtId="0" fontId="0" fillId="0" borderId="0" xfId="0" applyAlignment="1">
      <alignment wrapText="1"/>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4" fillId="0" borderId="0" xfId="0" applyFont="1" applyAlignment="1">
      <alignment/>
    </xf>
    <xf numFmtId="0" fontId="0" fillId="3" borderId="0" xfId="0" applyFill="1" applyAlignment="1">
      <alignment/>
    </xf>
    <xf numFmtId="0" fontId="1" fillId="3" borderId="0" xfId="0" applyFont="1" applyFill="1" applyAlignment="1">
      <alignment/>
    </xf>
    <xf numFmtId="0" fontId="5" fillId="3" borderId="0" xfId="0" applyFont="1" applyFill="1" applyAlignment="1">
      <alignment/>
    </xf>
    <xf numFmtId="0" fontId="2" fillId="3" borderId="0" xfId="0" applyFont="1" applyFill="1" applyAlignment="1">
      <alignment/>
    </xf>
    <xf numFmtId="0" fontId="1" fillId="3" borderId="0" xfId="0" applyFont="1" applyFill="1" applyAlignment="1">
      <alignment/>
    </xf>
    <xf numFmtId="0" fontId="0" fillId="3" borderId="0" xfId="0" applyFill="1" applyAlignment="1">
      <alignment horizontal="center"/>
    </xf>
    <xf numFmtId="0" fontId="6" fillId="4" borderId="0" xfId="0" applyFont="1" applyFill="1" applyAlignment="1">
      <alignment/>
    </xf>
    <xf numFmtId="0" fontId="6" fillId="4" borderId="0" xfId="0" applyFont="1" applyFill="1" applyAlignment="1">
      <alignment wrapText="1"/>
    </xf>
    <xf numFmtId="0" fontId="10" fillId="0" borderId="0" xfId="0" applyFont="1" applyFill="1" applyBorder="1" applyAlignment="1">
      <alignment/>
    </xf>
    <xf numFmtId="0" fontId="10" fillId="0" borderId="0" xfId="0" applyFont="1" applyFill="1" applyBorder="1" applyAlignment="1">
      <alignment horizontal="right"/>
    </xf>
    <xf numFmtId="0" fontId="9" fillId="0" borderId="0" xfId="0" applyFont="1" applyFill="1" applyBorder="1" applyAlignment="1">
      <alignment/>
    </xf>
    <xf numFmtId="0" fontId="0" fillId="0" borderId="0" xfId="0" applyFont="1" applyFill="1" applyBorder="1" applyAlignment="1">
      <alignment/>
    </xf>
    <xf numFmtId="0" fontId="3" fillId="4" borderId="6" xfId="0" applyFont="1" applyFill="1" applyBorder="1" applyAlignment="1">
      <alignment/>
    </xf>
    <xf numFmtId="0" fontId="9" fillId="4" borderId="7" xfId="0" applyFont="1" applyFill="1" applyBorder="1" applyAlignment="1">
      <alignment/>
    </xf>
    <xf numFmtId="0" fontId="0" fillId="4" borderId="7" xfId="0" applyFill="1" applyBorder="1" applyAlignment="1">
      <alignment/>
    </xf>
    <xf numFmtId="0" fontId="3" fillId="4" borderId="7" xfId="0" applyFont="1" applyFill="1" applyBorder="1" applyAlignment="1">
      <alignment/>
    </xf>
    <xf numFmtId="0" fontId="0" fillId="4" borderId="7" xfId="0" applyFont="1" applyFill="1" applyBorder="1" applyAlignment="1">
      <alignment/>
    </xf>
    <xf numFmtId="0" fontId="0" fillId="4" borderId="8" xfId="0" applyFont="1" applyFill="1" applyBorder="1" applyAlignment="1">
      <alignment/>
    </xf>
    <xf numFmtId="0" fontId="3" fillId="4" borderId="9" xfId="0" applyFont="1" applyFill="1" applyBorder="1" applyAlignment="1">
      <alignment/>
    </xf>
    <xf numFmtId="0" fontId="4"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right"/>
    </xf>
    <xf numFmtId="0" fontId="1" fillId="0" borderId="10" xfId="0" applyFont="1" applyFill="1" applyBorder="1" applyAlignment="1">
      <alignment/>
    </xf>
    <xf numFmtId="0" fontId="10" fillId="0" borderId="10" xfId="0" applyFont="1" applyFill="1" applyBorder="1" applyAlignment="1">
      <alignment/>
    </xf>
    <xf numFmtId="0" fontId="10" fillId="0" borderId="11" xfId="0" applyFont="1" applyFill="1" applyBorder="1" applyAlignment="1">
      <alignment/>
    </xf>
    <xf numFmtId="0" fontId="11" fillId="0" borderId="1" xfId="0" applyFont="1" applyFill="1" applyBorder="1" applyAlignment="1">
      <alignment/>
    </xf>
    <xf numFmtId="0" fontId="11" fillId="0" borderId="2" xfId="0" applyFont="1" applyFill="1" applyBorder="1" applyAlignment="1">
      <alignment/>
    </xf>
    <xf numFmtId="0" fontId="6" fillId="0" borderId="3" xfId="0" applyFont="1" applyFill="1" applyBorder="1" applyAlignment="1">
      <alignment/>
    </xf>
    <xf numFmtId="0" fontId="11" fillId="0" borderId="2" xfId="0" applyFont="1" applyFill="1" applyBorder="1" applyAlignment="1">
      <alignment horizontal="right"/>
    </xf>
    <xf numFmtId="0" fontId="0" fillId="0" borderId="2" xfId="0" applyFont="1" applyFill="1" applyBorder="1" applyAlignment="1">
      <alignment horizontal="right"/>
    </xf>
    <xf numFmtId="0" fontId="0" fillId="0" borderId="3" xfId="0" applyFont="1" applyFill="1" applyBorder="1" applyAlignment="1">
      <alignment horizontal="right"/>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horizontal="right"/>
    </xf>
    <xf numFmtId="0" fontId="1" fillId="0" borderId="2" xfId="0" applyFont="1" applyFill="1" applyBorder="1" applyAlignment="1">
      <alignment horizontal="right"/>
    </xf>
    <xf numFmtId="2" fontId="1" fillId="0" borderId="1" xfId="0" applyNumberFormat="1" applyFont="1" applyFill="1" applyBorder="1" applyAlignment="1">
      <alignment/>
    </xf>
    <xf numFmtId="0" fontId="10" fillId="0" borderId="3" xfId="0" applyFont="1" applyFill="1" applyBorder="1" applyAlignment="1">
      <alignment horizontal="right"/>
    </xf>
    <xf numFmtId="0" fontId="11" fillId="0" borderId="6" xfId="0" applyFont="1" applyFill="1" applyBorder="1" applyAlignment="1">
      <alignment/>
    </xf>
    <xf numFmtId="0" fontId="11" fillId="0" borderId="8" xfId="0" applyFont="1" applyFill="1" applyBorder="1" applyAlignment="1">
      <alignment horizontal="left"/>
    </xf>
    <xf numFmtId="0" fontId="11" fillId="0" borderId="7" xfId="0" applyFont="1" applyFill="1" applyBorder="1" applyAlignment="1">
      <alignment/>
    </xf>
    <xf numFmtId="0" fontId="11" fillId="0" borderId="8" xfId="0" applyFont="1" applyFill="1" applyBorder="1" applyAlignment="1">
      <alignment/>
    </xf>
    <xf numFmtId="0" fontId="11" fillId="0" borderId="6" xfId="0" applyFont="1" applyFill="1" applyBorder="1" applyAlignment="1">
      <alignment horizontal="right"/>
    </xf>
    <xf numFmtId="2" fontId="1" fillId="0" borderId="7" xfId="0" applyNumberFormat="1" applyFont="1" applyFill="1" applyBorder="1" applyAlignment="1">
      <alignment/>
    </xf>
    <xf numFmtId="2" fontId="1" fillId="0" borderId="8" xfId="0" applyNumberFormat="1"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horizontal="left"/>
    </xf>
    <xf numFmtId="0" fontId="1" fillId="0" borderId="12" xfId="0" applyFont="1" applyFill="1" applyBorder="1" applyAlignment="1">
      <alignment/>
    </xf>
    <xf numFmtId="2" fontId="1" fillId="0" borderId="6" xfId="0" applyNumberFormat="1" applyFont="1" applyFill="1" applyBorder="1" applyAlignment="1">
      <alignment/>
    </xf>
    <xf numFmtId="0" fontId="1" fillId="0" borderId="7" xfId="0" applyFont="1" applyFill="1" applyBorder="1" applyAlignment="1">
      <alignment/>
    </xf>
    <xf numFmtId="0" fontId="10" fillId="0" borderId="8" xfId="0" applyFont="1" applyFill="1" applyBorder="1" applyAlignment="1">
      <alignment/>
    </xf>
    <xf numFmtId="2" fontId="11" fillId="0" borderId="9" xfId="0" applyNumberFormat="1" applyFont="1" applyFill="1" applyBorder="1" applyAlignment="1">
      <alignment/>
    </xf>
    <xf numFmtId="2" fontId="11" fillId="0" borderId="11" xfId="0" applyNumberFormat="1" applyFont="1" applyFill="1" applyBorder="1" applyAlignment="1">
      <alignment horizontal="left"/>
    </xf>
    <xf numFmtId="0" fontId="11" fillId="0" borderId="10" xfId="0" applyFont="1" applyFill="1" applyBorder="1" applyAlignment="1">
      <alignment/>
    </xf>
    <xf numFmtId="0" fontId="11" fillId="0" borderId="11" xfId="0" applyFont="1" applyFill="1" applyBorder="1" applyAlignment="1">
      <alignment/>
    </xf>
    <xf numFmtId="2" fontId="11" fillId="0" borderId="9" xfId="0" applyNumberFormat="1" applyFont="1" applyFill="1" applyBorder="1" applyAlignment="1">
      <alignment horizontal="right"/>
    </xf>
    <xf numFmtId="2" fontId="11" fillId="0" borderId="11" xfId="0" applyNumberFormat="1" applyFont="1" applyFill="1" applyBorder="1" applyAlignment="1">
      <alignment/>
    </xf>
    <xf numFmtId="2" fontId="1" fillId="0" borderId="11" xfId="0" applyNumberFormat="1" applyFont="1" applyFill="1" applyBorder="1" applyAlignment="1">
      <alignment/>
    </xf>
    <xf numFmtId="0" fontId="1" fillId="4" borderId="7" xfId="0" applyFont="1" applyFill="1" applyBorder="1" applyAlignment="1">
      <alignment/>
    </xf>
    <xf numFmtId="0" fontId="9" fillId="4" borderId="8" xfId="0" applyFont="1" applyFill="1" applyBorder="1" applyAlignment="1">
      <alignment/>
    </xf>
    <xf numFmtId="166" fontId="0" fillId="5" borderId="1" xfId="0" applyNumberFormat="1" applyFill="1" applyBorder="1" applyAlignment="1">
      <alignment/>
    </xf>
    <xf numFmtId="166" fontId="0" fillId="5" borderId="2" xfId="0" applyNumberFormat="1" applyFill="1" applyBorder="1" applyAlignment="1">
      <alignment/>
    </xf>
    <xf numFmtId="166" fontId="0" fillId="5" borderId="3" xfId="0" applyNumberFormat="1" applyFill="1" applyBorder="1" applyAlignment="1">
      <alignment/>
    </xf>
    <xf numFmtId="166" fontId="0" fillId="5" borderId="13" xfId="0" applyNumberFormat="1" applyFill="1" applyBorder="1" applyAlignment="1">
      <alignment/>
    </xf>
    <xf numFmtId="166" fontId="0" fillId="5" borderId="9" xfId="0" applyNumberFormat="1" applyFill="1" applyBorder="1" applyAlignment="1">
      <alignment/>
    </xf>
    <xf numFmtId="166" fontId="0" fillId="5" borderId="4" xfId="0" applyNumberFormat="1" applyFill="1" applyBorder="1" applyAlignment="1">
      <alignment/>
    </xf>
    <xf numFmtId="1" fontId="0" fillId="5" borderId="4" xfId="0" applyNumberFormat="1" applyFill="1" applyBorder="1" applyAlignment="1">
      <alignment/>
    </xf>
    <xf numFmtId="1" fontId="0" fillId="5" borderId="14" xfId="0" applyNumberFormat="1" applyFill="1" applyBorder="1" applyAlignment="1">
      <alignment/>
    </xf>
    <xf numFmtId="1" fontId="0" fillId="5" borderId="5" xfId="0" applyNumberFormat="1" applyFill="1" applyBorder="1" applyAlignment="1">
      <alignment/>
    </xf>
    <xf numFmtId="166" fontId="0" fillId="5" borderId="14" xfId="0" applyNumberFormat="1" applyFill="1" applyBorder="1" applyAlignment="1">
      <alignment/>
    </xf>
    <xf numFmtId="166" fontId="0" fillId="5" borderId="5" xfId="0" applyNumberFormat="1" applyFill="1" applyBorder="1" applyAlignment="1">
      <alignment/>
    </xf>
    <xf numFmtId="166" fontId="0" fillId="5" borderId="0" xfId="0" applyNumberFormat="1" applyFill="1" applyBorder="1" applyAlignment="1">
      <alignment/>
    </xf>
    <xf numFmtId="0" fontId="0" fillId="6" borderId="1" xfId="0" applyFill="1" applyBorder="1" applyAlignment="1">
      <alignment/>
    </xf>
    <xf numFmtId="2" fontId="0" fillId="6" borderId="3" xfId="0" applyNumberFormat="1" applyFill="1" applyBorder="1" applyAlignment="1">
      <alignment/>
    </xf>
    <xf numFmtId="0" fontId="0" fillId="6" borderId="13" xfId="0" applyFill="1" applyBorder="1" applyAlignment="1">
      <alignment/>
    </xf>
    <xf numFmtId="2" fontId="0" fillId="6" borderId="15" xfId="0" applyNumberFormat="1" applyFill="1" applyBorder="1" applyAlignment="1">
      <alignment/>
    </xf>
    <xf numFmtId="0" fontId="0" fillId="6" borderId="9" xfId="0" applyFill="1" applyBorder="1" applyAlignment="1">
      <alignment/>
    </xf>
    <xf numFmtId="2" fontId="0" fillId="6" borderId="11" xfId="0" applyNumberFormat="1" applyFill="1" applyBorder="1" applyAlignment="1">
      <alignment/>
    </xf>
    <xf numFmtId="2" fontId="0" fillId="7" borderId="4" xfId="0" applyNumberFormat="1" applyFill="1" applyBorder="1" applyAlignment="1">
      <alignment/>
    </xf>
    <xf numFmtId="2" fontId="0" fillId="7" borderId="14" xfId="0" applyNumberFormat="1" applyFill="1" applyBorder="1" applyAlignment="1">
      <alignment/>
    </xf>
    <xf numFmtId="2" fontId="0" fillId="7" borderId="5" xfId="0" applyNumberFormat="1" applyFill="1" applyBorder="1" applyAlignment="1">
      <alignment/>
    </xf>
    <xf numFmtId="1" fontId="0" fillId="7" borderId="1" xfId="0" applyNumberFormat="1" applyFill="1" applyBorder="1" applyAlignment="1">
      <alignment/>
    </xf>
    <xf numFmtId="166" fontId="0" fillId="7" borderId="3" xfId="0" applyNumberFormat="1" applyFill="1" applyBorder="1" applyAlignment="1">
      <alignment/>
    </xf>
    <xf numFmtId="1" fontId="0" fillId="7" borderId="13" xfId="0" applyNumberFormat="1" applyFill="1" applyBorder="1" applyAlignment="1">
      <alignment/>
    </xf>
    <xf numFmtId="166" fontId="0" fillId="7" borderId="15" xfId="0" applyNumberFormat="1" applyFill="1" applyBorder="1" applyAlignment="1">
      <alignment/>
    </xf>
    <xf numFmtId="1" fontId="0" fillId="7" borderId="9" xfId="0" applyNumberFormat="1" applyFill="1" applyBorder="1" applyAlignment="1">
      <alignment/>
    </xf>
    <xf numFmtId="166" fontId="0" fillId="7" borderId="11" xfId="0" applyNumberFormat="1" applyFill="1" applyBorder="1" applyAlignment="1">
      <alignment/>
    </xf>
    <xf numFmtId="1" fontId="0" fillId="6" borderId="1" xfId="0" applyNumberFormat="1" applyFill="1" applyBorder="1" applyAlignment="1">
      <alignment/>
    </xf>
    <xf numFmtId="166" fontId="0" fillId="6" borderId="3" xfId="0" applyNumberFormat="1" applyFill="1" applyBorder="1" applyAlignment="1">
      <alignment/>
    </xf>
    <xf numFmtId="1" fontId="0" fillId="6" borderId="13" xfId="0" applyNumberFormat="1" applyFill="1" applyBorder="1" applyAlignment="1">
      <alignment/>
    </xf>
    <xf numFmtId="166" fontId="0" fillId="6" borderId="15" xfId="0" applyNumberFormat="1" applyFill="1" applyBorder="1" applyAlignment="1">
      <alignment/>
    </xf>
    <xf numFmtId="1" fontId="0" fillId="6" borderId="9" xfId="0" applyNumberFormat="1" applyFill="1" applyBorder="1" applyAlignment="1">
      <alignment/>
    </xf>
    <xf numFmtId="166" fontId="0" fillId="6" borderId="11" xfId="0" applyNumberFormat="1" applyFill="1" applyBorder="1" applyAlignment="1">
      <alignment/>
    </xf>
    <xf numFmtId="0" fontId="0" fillId="7" borderId="3" xfId="0" applyFill="1" applyBorder="1" applyAlignment="1">
      <alignment/>
    </xf>
    <xf numFmtId="0" fontId="0" fillId="7" borderId="15" xfId="0" applyFill="1" applyBorder="1" applyAlignment="1">
      <alignment/>
    </xf>
    <xf numFmtId="0" fontId="0" fillId="7" borderId="11" xfId="0" applyFill="1" applyBorder="1" applyAlignment="1">
      <alignment/>
    </xf>
    <xf numFmtId="0" fontId="0" fillId="6" borderId="3" xfId="0" applyFill="1" applyBorder="1" applyAlignment="1">
      <alignment/>
    </xf>
    <xf numFmtId="0" fontId="0" fillId="6" borderId="15" xfId="0" applyFill="1" applyBorder="1" applyAlignment="1">
      <alignment/>
    </xf>
    <xf numFmtId="0" fontId="0" fillId="6" borderId="11" xfId="0" applyFill="1" applyBorder="1" applyAlignment="1">
      <alignment/>
    </xf>
    <xf numFmtId="166" fontId="0" fillId="7" borderId="4" xfId="0" applyNumberFormat="1" applyFill="1" applyBorder="1" applyAlignment="1">
      <alignment/>
    </xf>
    <xf numFmtId="166" fontId="0" fillId="7" borderId="14" xfId="0" applyNumberFormat="1" applyFill="1" applyBorder="1" applyAlignment="1">
      <alignment/>
    </xf>
    <xf numFmtId="166" fontId="0" fillId="7" borderId="5" xfId="0" applyNumberFormat="1" applyFill="1" applyBorder="1" applyAlignment="1">
      <alignment/>
    </xf>
    <xf numFmtId="166" fontId="0" fillId="5" borderId="15" xfId="0" applyNumberFormat="1" applyFill="1" applyBorder="1" applyAlignment="1">
      <alignment/>
    </xf>
    <xf numFmtId="166" fontId="0" fillId="5" borderId="10" xfId="0" applyNumberFormat="1" applyFill="1" applyBorder="1" applyAlignment="1">
      <alignment/>
    </xf>
    <xf numFmtId="166" fontId="0" fillId="5" borderId="11" xfId="0" applyNumberFormat="1" applyFill="1" applyBorder="1" applyAlignment="1">
      <alignment/>
    </xf>
    <xf numFmtId="0" fontId="0" fillId="6" borderId="0" xfId="0" applyFill="1" applyBorder="1" applyAlignment="1">
      <alignment/>
    </xf>
    <xf numFmtId="0" fontId="0" fillId="6" borderId="10" xfId="0" applyFill="1" applyBorder="1" applyAlignment="1">
      <alignment/>
    </xf>
    <xf numFmtId="0" fontId="0" fillId="8" borderId="3" xfId="0" applyFill="1" applyBorder="1" applyAlignment="1">
      <alignment/>
    </xf>
    <xf numFmtId="1" fontId="0" fillId="8" borderId="13" xfId="0" applyNumberFormat="1" applyFill="1" applyBorder="1" applyAlignment="1">
      <alignment/>
    </xf>
    <xf numFmtId="0" fontId="0" fillId="8" borderId="15" xfId="0" applyFill="1" applyBorder="1" applyAlignment="1">
      <alignment/>
    </xf>
    <xf numFmtId="1" fontId="0" fillId="8" borderId="9" xfId="0" applyNumberFormat="1" applyFill="1" applyBorder="1" applyAlignment="1">
      <alignment/>
    </xf>
    <xf numFmtId="0" fontId="0" fillId="8" borderId="11" xfId="0" applyFill="1" applyBorder="1" applyAlignment="1">
      <alignment/>
    </xf>
    <xf numFmtId="0" fontId="0" fillId="9" borderId="0" xfId="0" applyFill="1" applyBorder="1" applyAlignment="1">
      <alignment/>
    </xf>
    <xf numFmtId="0" fontId="0" fillId="9" borderId="10" xfId="0" applyFill="1" applyBorder="1" applyAlignment="1">
      <alignment/>
    </xf>
    <xf numFmtId="0" fontId="0" fillId="7" borderId="0" xfId="0" applyFill="1" applyBorder="1" applyAlignment="1">
      <alignment/>
    </xf>
    <xf numFmtId="0" fontId="0" fillId="7" borderId="10" xfId="0" applyFill="1" applyBorder="1" applyAlignment="1">
      <alignment/>
    </xf>
    <xf numFmtId="1" fontId="0" fillId="8" borderId="1" xfId="0" applyNumberFormat="1" applyFill="1" applyBorder="1" applyAlignment="1">
      <alignment/>
    </xf>
    <xf numFmtId="166" fontId="0" fillId="6" borderId="0" xfId="0" applyNumberFormat="1" applyFill="1" applyBorder="1" applyAlignment="1">
      <alignment/>
    </xf>
    <xf numFmtId="0" fontId="0" fillId="0" borderId="1" xfId="0" applyBorder="1" applyAlignment="1">
      <alignment/>
    </xf>
    <xf numFmtId="0" fontId="0" fillId="6" borderId="2" xfId="0" applyFill="1" applyBorder="1" applyAlignment="1">
      <alignment/>
    </xf>
    <xf numFmtId="2" fontId="0" fillId="6" borderId="2" xfId="0" applyNumberFormat="1" applyFill="1" applyBorder="1" applyAlignment="1">
      <alignment/>
    </xf>
    <xf numFmtId="2" fontId="0" fillId="10" borderId="2" xfId="0" applyNumberFormat="1" applyFill="1" applyBorder="1" applyAlignment="1">
      <alignment/>
    </xf>
    <xf numFmtId="166" fontId="0" fillId="6" borderId="2" xfId="0" applyNumberFormat="1" applyFill="1" applyBorder="1" applyAlignment="1">
      <alignment/>
    </xf>
    <xf numFmtId="0" fontId="0" fillId="9" borderId="2" xfId="0" applyFill="1" applyBorder="1" applyAlignment="1">
      <alignment/>
    </xf>
    <xf numFmtId="0" fontId="0" fillId="0" borderId="13" xfId="0" applyBorder="1" applyAlignment="1">
      <alignment/>
    </xf>
    <xf numFmtId="2" fontId="0" fillId="10" borderId="0" xfId="0" applyNumberFormat="1" applyFill="1" applyBorder="1" applyAlignment="1">
      <alignment/>
    </xf>
    <xf numFmtId="0" fontId="0" fillId="0" borderId="9" xfId="0" applyBorder="1" applyAlignment="1">
      <alignment/>
    </xf>
    <xf numFmtId="2" fontId="0" fillId="10" borderId="10" xfId="0" applyNumberFormat="1" applyFill="1" applyBorder="1" applyAlignment="1">
      <alignment/>
    </xf>
    <xf numFmtId="166" fontId="0" fillId="6" borderId="10" xfId="0" applyNumberFormat="1" applyFill="1" applyBorder="1" applyAlignment="1">
      <alignment/>
    </xf>
    <xf numFmtId="0" fontId="0" fillId="7" borderId="1" xfId="0" applyFill="1" applyBorder="1" applyAlignment="1">
      <alignment/>
    </xf>
    <xf numFmtId="0" fontId="0" fillId="7" borderId="13" xfId="0" applyFill="1" applyBorder="1" applyAlignment="1">
      <alignment/>
    </xf>
    <xf numFmtId="0" fontId="0" fillId="7" borderId="9" xfId="0" applyFill="1" applyBorder="1" applyAlignment="1">
      <alignment/>
    </xf>
    <xf numFmtId="0" fontId="1" fillId="2" borderId="3" xfId="0" applyFont="1" applyFill="1" applyBorder="1" applyAlignment="1">
      <alignment horizontal="center"/>
    </xf>
    <xf numFmtId="0" fontId="1" fillId="2" borderId="1" xfId="0" applyFont="1" applyFill="1" applyBorder="1" applyAlignment="1">
      <alignment horizontal="right"/>
    </xf>
    <xf numFmtId="0" fontId="1" fillId="2" borderId="4" xfId="0" applyFont="1" applyFill="1" applyBorder="1" applyAlignment="1">
      <alignment horizontal="left"/>
    </xf>
    <xf numFmtId="0" fontId="1" fillId="2" borderId="4" xfId="0" applyFont="1" applyFill="1" applyBorder="1" applyAlignment="1">
      <alignment horizontal="right"/>
    </xf>
    <xf numFmtId="0" fontId="0" fillId="2" borderId="6" xfId="0" applyFill="1" applyBorder="1" applyAlignment="1">
      <alignment/>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13" xfId="0" applyFont="1" applyFill="1" applyBorder="1" applyAlignment="1">
      <alignment horizontal="center"/>
    </xf>
    <xf numFmtId="0" fontId="1" fillId="2" borderId="5" xfId="0" applyFont="1" applyFill="1" applyBorder="1" applyAlignment="1">
      <alignment horizontal="center"/>
    </xf>
    <xf numFmtId="0" fontId="1" fillId="2" borderId="15" xfId="0" applyFont="1" applyFill="1" applyBorder="1" applyAlignment="1">
      <alignment horizontal="center"/>
    </xf>
    <xf numFmtId="0" fontId="1" fillId="2" borderId="12" xfId="0" applyFont="1" applyFill="1" applyBorder="1" applyAlignment="1">
      <alignment horizontal="center"/>
    </xf>
    <xf numFmtId="0" fontId="1" fillId="2" borderId="11" xfId="0" applyFont="1" applyFill="1" applyBorder="1" applyAlignment="1">
      <alignment horizontal="center"/>
    </xf>
    <xf numFmtId="0" fontId="1" fillId="2" borderId="14"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4" xfId="0" applyFont="1" applyFill="1" applyBorder="1" applyAlignment="1">
      <alignment horizontal="center"/>
    </xf>
    <xf numFmtId="0" fontId="1" fillId="0" borderId="0" xfId="0" applyFont="1" applyFill="1" applyAlignment="1">
      <alignment/>
    </xf>
    <xf numFmtId="0" fontId="12" fillId="8" borderId="16" xfId="0" applyFont="1" applyFill="1" applyBorder="1" applyAlignment="1">
      <alignment wrapText="1"/>
    </xf>
    <xf numFmtId="0" fontId="12" fillId="8" borderId="17" xfId="0" applyFont="1" applyFill="1" applyBorder="1" applyAlignment="1">
      <alignment wrapText="1"/>
    </xf>
    <xf numFmtId="0" fontId="12" fillId="8" borderId="18"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6"/>
  <sheetViews>
    <sheetView tabSelected="1" zoomScale="85" zoomScaleNormal="85" workbookViewId="0" topLeftCell="A1">
      <selection activeCell="A17" sqref="A17"/>
    </sheetView>
  </sheetViews>
  <sheetFormatPr defaultColWidth="9.140625" defaultRowHeight="12.75"/>
  <cols>
    <col min="1" max="1" width="14.57421875" style="0" customWidth="1"/>
    <col min="2" max="2" width="4.57421875" style="0" customWidth="1"/>
    <col min="3" max="3" width="8.421875" style="0" customWidth="1"/>
    <col min="12" max="12" width="7.28125" style="0" customWidth="1"/>
    <col min="13" max="13" width="8.140625" style="0" customWidth="1"/>
    <col min="15" max="15" width="9.8515625" style="0" customWidth="1"/>
  </cols>
  <sheetData>
    <row r="1" spans="1:18" ht="3.75" customHeight="1">
      <c r="A1" s="15" t="s">
        <v>5</v>
      </c>
      <c r="B1" s="16" t="s">
        <v>5</v>
      </c>
      <c r="C1" s="16" t="s">
        <v>5</v>
      </c>
      <c r="D1" s="16" t="s">
        <v>5</v>
      </c>
      <c r="E1" s="16" t="s">
        <v>5</v>
      </c>
      <c r="F1" s="16" t="s">
        <v>16</v>
      </c>
      <c r="G1" s="16" t="s">
        <v>5</v>
      </c>
      <c r="H1" s="16" t="s">
        <v>5</v>
      </c>
      <c r="I1" s="16"/>
      <c r="J1" s="16" t="s">
        <v>16</v>
      </c>
      <c r="K1" s="2" t="s">
        <v>5</v>
      </c>
      <c r="L1" s="2" t="s">
        <v>16</v>
      </c>
      <c r="M1" s="2" t="s">
        <v>5</v>
      </c>
      <c r="N1" s="2"/>
      <c r="O1" s="2" t="s">
        <v>5</v>
      </c>
      <c r="P1" s="2" t="s">
        <v>5</v>
      </c>
      <c r="Q1" s="2" t="s">
        <v>5</v>
      </c>
      <c r="R1" s="2"/>
    </row>
    <row r="2" spans="3:19" ht="135.75" customHeight="1">
      <c r="C2" s="2"/>
      <c r="D2" s="163" t="s">
        <v>52</v>
      </c>
      <c r="E2" s="164"/>
      <c r="F2" s="164"/>
      <c r="G2" s="164"/>
      <c r="H2" s="164"/>
      <c r="I2" s="164"/>
      <c r="J2" s="164"/>
      <c r="K2" s="164"/>
      <c r="L2" s="164"/>
      <c r="M2" s="165"/>
      <c r="N2" s="2"/>
      <c r="O2" s="2"/>
      <c r="P2" s="2"/>
      <c r="Q2" s="2"/>
      <c r="R2" s="2"/>
      <c r="S2" s="2"/>
    </row>
    <row r="3" spans="2:18" ht="12.75" hidden="1">
      <c r="B3" s="2"/>
      <c r="C3" s="2"/>
      <c r="D3" s="2"/>
      <c r="E3" s="2"/>
      <c r="F3" s="2"/>
      <c r="G3" s="2"/>
      <c r="H3" s="2"/>
      <c r="I3" s="2"/>
      <c r="J3" s="2"/>
      <c r="K3" s="2"/>
      <c r="L3" s="2"/>
      <c r="M3" s="2"/>
      <c r="N3" s="2"/>
      <c r="O3" s="2"/>
      <c r="P3" s="2"/>
      <c r="Q3" s="2"/>
      <c r="R3" s="2"/>
    </row>
    <row r="4" spans="2:18" ht="12.75" hidden="1">
      <c r="B4" s="2"/>
      <c r="C4" s="2"/>
      <c r="D4" s="2"/>
      <c r="E4" s="2"/>
      <c r="F4" s="2"/>
      <c r="G4" s="2"/>
      <c r="H4" s="2"/>
      <c r="I4" s="2"/>
      <c r="J4" s="2"/>
      <c r="K4" s="2"/>
      <c r="L4" s="2"/>
      <c r="M4" s="2"/>
      <c r="N4" s="2"/>
      <c r="O4" s="2"/>
      <c r="P4" s="2"/>
      <c r="Q4" s="2"/>
      <c r="R4" s="2"/>
    </row>
    <row r="5" spans="2:18" ht="12.75" hidden="1">
      <c r="B5" s="2"/>
      <c r="C5" s="2"/>
      <c r="D5" s="2"/>
      <c r="E5" s="2"/>
      <c r="F5" s="2"/>
      <c r="G5" s="2"/>
      <c r="H5" s="2"/>
      <c r="I5" s="2"/>
      <c r="J5" s="2"/>
      <c r="K5" s="2"/>
      <c r="L5" s="2"/>
      <c r="M5" s="2"/>
      <c r="N5" s="2"/>
      <c r="O5" s="2"/>
      <c r="P5" s="2"/>
      <c r="Q5" s="2"/>
      <c r="R5" s="2"/>
    </row>
    <row r="6" spans="1:20" ht="12.75">
      <c r="A6" s="11" t="s">
        <v>0</v>
      </c>
      <c r="B6" s="9"/>
      <c r="C6" s="14">
        <v>1</v>
      </c>
      <c r="D6" s="10" t="s">
        <v>53</v>
      </c>
      <c r="E6" s="10"/>
      <c r="F6" s="10"/>
      <c r="G6" s="10"/>
      <c r="H6" s="10"/>
      <c r="I6" s="10"/>
      <c r="J6" s="10"/>
      <c r="K6" s="10"/>
      <c r="L6" s="10"/>
      <c r="M6" s="10"/>
      <c r="N6" s="10"/>
      <c r="O6" s="10"/>
      <c r="P6" s="10"/>
      <c r="Q6" s="10"/>
      <c r="R6" s="10"/>
      <c r="S6" s="9"/>
      <c r="T6" s="9"/>
    </row>
    <row r="7" spans="1:20" ht="12.75">
      <c r="A7" s="9"/>
      <c r="B7" s="9"/>
      <c r="C7" s="14">
        <v>2</v>
      </c>
      <c r="D7" s="10" t="s">
        <v>50</v>
      </c>
      <c r="E7" s="10"/>
      <c r="F7" s="10"/>
      <c r="G7" s="10"/>
      <c r="H7" s="10"/>
      <c r="I7" s="10"/>
      <c r="J7" s="10"/>
      <c r="K7" s="10"/>
      <c r="L7" s="10"/>
      <c r="M7" s="10"/>
      <c r="N7" s="10"/>
      <c r="O7" s="10"/>
      <c r="P7" s="10"/>
      <c r="Q7" s="10"/>
      <c r="R7" s="10"/>
      <c r="S7" s="9"/>
      <c r="T7" s="9"/>
    </row>
    <row r="8" spans="1:20" ht="12.75">
      <c r="A8" s="9"/>
      <c r="B8" s="9"/>
      <c r="C8" s="14">
        <v>3</v>
      </c>
      <c r="D8" s="10" t="s">
        <v>47</v>
      </c>
      <c r="E8" s="10"/>
      <c r="F8" s="10"/>
      <c r="G8" s="13"/>
      <c r="H8" s="10"/>
      <c r="I8" s="10"/>
      <c r="J8" s="10"/>
      <c r="K8" s="10"/>
      <c r="L8" s="10"/>
      <c r="M8" s="10"/>
      <c r="N8" s="10"/>
      <c r="O8" s="10"/>
      <c r="P8" s="10"/>
      <c r="Q8" s="10"/>
      <c r="R8" s="10"/>
      <c r="S8" s="9"/>
      <c r="T8" s="9"/>
    </row>
    <row r="9" spans="1:20" ht="12.75">
      <c r="A9" s="12"/>
      <c r="B9" s="9"/>
      <c r="C9" s="14">
        <v>4</v>
      </c>
      <c r="D9" s="10" t="s">
        <v>19</v>
      </c>
      <c r="E9" s="10"/>
      <c r="F9" s="10"/>
      <c r="G9" s="10"/>
      <c r="H9" s="10"/>
      <c r="I9" s="10"/>
      <c r="J9" s="10"/>
      <c r="K9" s="10"/>
      <c r="L9" s="10"/>
      <c r="M9" s="10"/>
      <c r="N9" s="10"/>
      <c r="O9" s="10"/>
      <c r="P9" s="10"/>
      <c r="Q9" s="10"/>
      <c r="R9" s="10"/>
      <c r="S9" s="9"/>
      <c r="T9" s="9"/>
    </row>
    <row r="10" spans="1:20" ht="12.75">
      <c r="A10" s="9"/>
      <c r="B10" s="9"/>
      <c r="C10" s="14">
        <v>5</v>
      </c>
      <c r="D10" s="10" t="s">
        <v>51</v>
      </c>
      <c r="E10" s="10"/>
      <c r="F10" s="10"/>
      <c r="G10" s="10"/>
      <c r="H10" s="10"/>
      <c r="I10" s="10"/>
      <c r="J10" s="10"/>
      <c r="K10" s="10"/>
      <c r="L10" s="10"/>
      <c r="M10" s="10"/>
      <c r="N10" s="10"/>
      <c r="O10" s="10"/>
      <c r="P10" s="10"/>
      <c r="Q10" s="10"/>
      <c r="R10" s="10"/>
      <c r="S10" s="9"/>
      <c r="T10" s="9"/>
    </row>
    <row r="11" spans="1:20" ht="12.75">
      <c r="A11" s="9"/>
      <c r="B11" s="9"/>
      <c r="C11" s="14">
        <v>6</v>
      </c>
      <c r="D11" s="10" t="s">
        <v>48</v>
      </c>
      <c r="E11" s="10"/>
      <c r="F11" s="10"/>
      <c r="G11" s="10"/>
      <c r="H11" s="10"/>
      <c r="I11" s="10"/>
      <c r="J11" s="10"/>
      <c r="K11" s="10"/>
      <c r="L11" s="10"/>
      <c r="M11" s="10"/>
      <c r="N11" s="10"/>
      <c r="O11" s="10"/>
      <c r="P11" s="10"/>
      <c r="Q11" s="10"/>
      <c r="R11" s="10"/>
      <c r="S11" s="9"/>
      <c r="T11" s="9"/>
    </row>
    <row r="12" spans="1:20" ht="12.75">
      <c r="A12" s="9"/>
      <c r="B12" s="9"/>
      <c r="C12" s="14">
        <v>7</v>
      </c>
      <c r="D12" s="10" t="s">
        <v>49</v>
      </c>
      <c r="E12" s="10"/>
      <c r="F12" s="10"/>
      <c r="G12" s="10"/>
      <c r="H12" s="10"/>
      <c r="I12" s="10"/>
      <c r="J12" s="10"/>
      <c r="K12" s="10"/>
      <c r="L12" s="10"/>
      <c r="M12" s="10"/>
      <c r="N12" s="10"/>
      <c r="O12" s="10"/>
      <c r="P12" s="10"/>
      <c r="Q12" s="10"/>
      <c r="R12" s="10"/>
      <c r="S12" s="9"/>
      <c r="T12" s="9"/>
    </row>
    <row r="13" spans="1:20" ht="12.75">
      <c r="A13" s="9"/>
      <c r="B13" s="9"/>
      <c r="C13" s="14">
        <v>8</v>
      </c>
      <c r="D13" s="10" t="s">
        <v>18</v>
      </c>
      <c r="E13" s="10"/>
      <c r="F13" s="10"/>
      <c r="G13" s="10"/>
      <c r="H13" s="10"/>
      <c r="I13" s="10"/>
      <c r="J13" s="10"/>
      <c r="K13" s="10"/>
      <c r="L13" s="10"/>
      <c r="M13" s="10"/>
      <c r="N13" s="10"/>
      <c r="O13" s="10"/>
      <c r="P13" s="10"/>
      <c r="Q13" s="10"/>
      <c r="R13" s="10"/>
      <c r="S13" s="9"/>
      <c r="T13" s="9"/>
    </row>
    <row r="14" spans="1:17" ht="16.5" thickBot="1">
      <c r="A14" s="8" t="s">
        <v>1</v>
      </c>
      <c r="B14" s="8"/>
      <c r="C14" s="8"/>
      <c r="D14" s="162"/>
      <c r="E14" s="162"/>
      <c r="F14" s="162"/>
      <c r="G14" s="162"/>
      <c r="H14" s="162"/>
      <c r="I14" s="162"/>
      <c r="J14" s="162"/>
      <c r="K14" s="162"/>
      <c r="L14" s="162"/>
      <c r="M14" s="162"/>
      <c r="N14" s="162"/>
      <c r="O14" s="162"/>
      <c r="P14" s="162"/>
      <c r="Q14" s="162"/>
    </row>
    <row r="15" spans="1:20" ht="13.5" thickBot="1">
      <c r="A15" s="6" t="s">
        <v>37</v>
      </c>
      <c r="B15" s="3" t="s">
        <v>2</v>
      </c>
      <c r="C15" s="5"/>
      <c r="D15" s="4" t="s">
        <v>28</v>
      </c>
      <c r="E15" s="4"/>
      <c r="F15" s="3" t="s">
        <v>7</v>
      </c>
      <c r="G15" s="6" t="s">
        <v>31</v>
      </c>
      <c r="H15" s="144" t="s">
        <v>31</v>
      </c>
      <c r="I15" s="145" t="s">
        <v>17</v>
      </c>
      <c r="J15" s="5" t="s">
        <v>32</v>
      </c>
      <c r="K15" s="145" t="s">
        <v>17</v>
      </c>
      <c r="L15" s="5" t="s">
        <v>33</v>
      </c>
      <c r="M15" s="146" t="s">
        <v>35</v>
      </c>
      <c r="N15" s="147"/>
      <c r="O15" s="148" t="s">
        <v>34</v>
      </c>
      <c r="P15" s="149" t="s">
        <v>5</v>
      </c>
      <c r="Q15" s="144" t="s">
        <v>9</v>
      </c>
      <c r="R15" s="150" t="s">
        <v>9</v>
      </c>
      <c r="S15" s="150" t="s">
        <v>34</v>
      </c>
      <c r="T15" s="150" t="s">
        <v>36</v>
      </c>
    </row>
    <row r="16" spans="1:20" ht="13.5" thickBot="1">
      <c r="A16" s="7" t="s">
        <v>38</v>
      </c>
      <c r="B16" s="151" t="s">
        <v>3</v>
      </c>
      <c r="C16" s="149" t="s">
        <v>4</v>
      </c>
      <c r="D16" s="152" t="s">
        <v>29</v>
      </c>
      <c r="E16" s="152" t="s">
        <v>30</v>
      </c>
      <c r="F16" s="153" t="s">
        <v>6</v>
      </c>
      <c r="G16" s="154" t="s">
        <v>8</v>
      </c>
      <c r="H16" s="155" t="s">
        <v>6</v>
      </c>
      <c r="I16" s="151" t="s">
        <v>3</v>
      </c>
      <c r="J16" s="156" t="s">
        <v>4</v>
      </c>
      <c r="K16" s="151" t="s">
        <v>3</v>
      </c>
      <c r="L16" s="156" t="s">
        <v>4</v>
      </c>
      <c r="M16" s="156" t="s">
        <v>3</v>
      </c>
      <c r="N16" s="156" t="s">
        <v>4</v>
      </c>
      <c r="O16" s="157" t="s">
        <v>3</v>
      </c>
      <c r="P16" s="157" t="s">
        <v>4</v>
      </c>
      <c r="Q16" s="156" t="s">
        <v>4</v>
      </c>
      <c r="R16" s="154" t="s">
        <v>6</v>
      </c>
      <c r="S16" s="154" t="s">
        <v>6</v>
      </c>
      <c r="T16" s="154" t="s">
        <v>6</v>
      </c>
    </row>
    <row r="17" spans="1:20" ht="12.75">
      <c r="A17" s="136" t="s">
        <v>20</v>
      </c>
      <c r="B17" s="126">
        <v>6</v>
      </c>
      <c r="C17" s="106">
        <v>1</v>
      </c>
      <c r="D17" s="84">
        <v>10.1</v>
      </c>
      <c r="E17" s="85">
        <v>9.6</v>
      </c>
      <c r="F17" s="78">
        <f aca="true" t="shared" si="0" ref="F17:F22">((E17/D17)*105)</f>
        <v>99.80198019801979</v>
      </c>
      <c r="G17" s="90">
        <v>9.55</v>
      </c>
      <c r="H17" s="77">
        <f aca="true" t="shared" si="1" ref="H17:H22">(G17/E17)*100</f>
        <v>99.47916666666667</v>
      </c>
      <c r="I17" s="93">
        <f aca="true" t="shared" si="2" ref="I17:I22">TRUNC((0.542*(E17*3.281))+2.78+(((B17*12)+C17)-72)/24)</f>
        <v>19</v>
      </c>
      <c r="J17" s="94">
        <f aca="true" t="shared" si="3" ref="J17:J22">(((E17*0.542*3.281)+2.78+(((B17*12)+C17)-72)/24)-I17)*12</f>
        <v>10.720390400000042</v>
      </c>
      <c r="K17" s="99">
        <f aca="true" t="shared" si="4" ref="K17:K22">TRUNC((0.542*(G17*3.281))+2.78+(((B17*12)+C17)-72)/24)</f>
        <v>19</v>
      </c>
      <c r="L17" s="100">
        <f aca="true" t="shared" si="5" ref="L17:L22">(((G17*0.542*3.281)+2.78+(((B17*12)+C17)-72)/24)-K17)*12</f>
        <v>9.65340920000007</v>
      </c>
      <c r="M17" s="93">
        <v>19</v>
      </c>
      <c r="N17" s="105">
        <v>4.5</v>
      </c>
      <c r="O17" s="84">
        <v>16</v>
      </c>
      <c r="P17" s="108">
        <v>8</v>
      </c>
      <c r="Q17" s="111">
        <f aca="true" t="shared" si="6" ref="Q17:Q22">((M17*12)+N17)-((O17*12)+P17)+8</f>
        <v>40.5</v>
      </c>
      <c r="R17" s="72">
        <f aca="true" t="shared" si="7" ref="R17:R22">((Q17+10)/52)*100</f>
        <v>97.11538461538461</v>
      </c>
      <c r="S17" s="73">
        <f aca="true" t="shared" si="8" ref="S17:S22">((O17*12)+P17)/(((K17*12)+L17)-34)*100</f>
        <v>98.20606528790677</v>
      </c>
      <c r="T17" s="74">
        <f aca="true" t="shared" si="9" ref="T17:T22">(((M17*12)+N17)/((K17*12)+L17))*100</f>
        <v>97.83154417294172</v>
      </c>
    </row>
    <row r="18" spans="1:20" ht="12.75">
      <c r="A18" s="136" t="s">
        <v>24</v>
      </c>
      <c r="B18" s="126">
        <v>5</v>
      </c>
      <c r="C18" s="106">
        <v>8</v>
      </c>
      <c r="D18" s="86">
        <v>9.55</v>
      </c>
      <c r="E18" s="87">
        <v>9.22</v>
      </c>
      <c r="F18" s="79">
        <f t="shared" si="0"/>
        <v>101.3717277486911</v>
      </c>
      <c r="G18" s="91">
        <v>8.76</v>
      </c>
      <c r="H18" s="81">
        <f t="shared" si="1"/>
        <v>95.0108459869848</v>
      </c>
      <c r="I18" s="95">
        <f t="shared" si="2"/>
        <v>19</v>
      </c>
      <c r="J18" s="96">
        <f t="shared" si="3"/>
        <v>0.11133328000001086</v>
      </c>
      <c r="K18" s="101">
        <f t="shared" si="4"/>
        <v>18</v>
      </c>
      <c r="L18" s="102">
        <f t="shared" si="5"/>
        <v>2.2951062400000097</v>
      </c>
      <c r="M18" s="95">
        <v>16</v>
      </c>
      <c r="N18" s="106">
        <v>5</v>
      </c>
      <c r="O18" s="86">
        <v>15</v>
      </c>
      <c r="P18" s="109">
        <v>6</v>
      </c>
      <c r="Q18" s="112">
        <f t="shared" si="6"/>
        <v>19</v>
      </c>
      <c r="R18" s="75">
        <f t="shared" si="7"/>
        <v>55.769230769230774</v>
      </c>
      <c r="S18" s="83">
        <f t="shared" si="8"/>
        <v>100.92508900251522</v>
      </c>
      <c r="T18" s="114">
        <f t="shared" si="9"/>
        <v>90.24480822919249</v>
      </c>
    </row>
    <row r="19" spans="1:20" ht="12.75">
      <c r="A19" s="136" t="s">
        <v>21</v>
      </c>
      <c r="B19" s="126">
        <v>6</v>
      </c>
      <c r="C19" s="106">
        <v>1</v>
      </c>
      <c r="D19" s="86">
        <v>9.1</v>
      </c>
      <c r="E19" s="87">
        <v>8.9</v>
      </c>
      <c r="F19" s="79">
        <f t="shared" si="0"/>
        <v>102.69230769230771</v>
      </c>
      <c r="G19" s="91">
        <v>8.75</v>
      </c>
      <c r="H19" s="81">
        <f t="shared" si="1"/>
        <v>98.31460674157303</v>
      </c>
      <c r="I19" s="95">
        <f t="shared" si="2"/>
        <v>18</v>
      </c>
      <c r="J19" s="96">
        <f t="shared" si="3"/>
        <v>7.782653600000046</v>
      </c>
      <c r="K19" s="101">
        <f t="shared" si="4"/>
        <v>18</v>
      </c>
      <c r="L19" s="102">
        <f t="shared" si="5"/>
        <v>4.581710000000044</v>
      </c>
      <c r="M19" s="95">
        <v>18</v>
      </c>
      <c r="N19" s="106">
        <v>1</v>
      </c>
      <c r="O19" s="86">
        <v>15</v>
      </c>
      <c r="P19" s="109">
        <v>8</v>
      </c>
      <c r="Q19" s="112">
        <f t="shared" si="6"/>
        <v>37</v>
      </c>
      <c r="R19" s="75">
        <f t="shared" si="7"/>
        <v>90.38461538461539</v>
      </c>
      <c r="S19" s="83">
        <f t="shared" si="8"/>
        <v>100.76014417490329</v>
      </c>
      <c r="T19" s="114">
        <f t="shared" si="9"/>
        <v>98.3762434337824</v>
      </c>
    </row>
    <row r="20" spans="1:20" ht="12.75">
      <c r="A20" s="136" t="s">
        <v>23</v>
      </c>
      <c r="B20" s="126">
        <v>6</v>
      </c>
      <c r="C20" s="106">
        <v>1</v>
      </c>
      <c r="D20" s="86">
        <v>9.1</v>
      </c>
      <c r="E20" s="87">
        <v>8.9</v>
      </c>
      <c r="F20" s="79">
        <f t="shared" si="0"/>
        <v>102.69230769230771</v>
      </c>
      <c r="G20" s="91">
        <v>8.75</v>
      </c>
      <c r="H20" s="81">
        <f t="shared" si="1"/>
        <v>98.31460674157303</v>
      </c>
      <c r="I20" s="95">
        <f t="shared" si="2"/>
        <v>18</v>
      </c>
      <c r="J20" s="96">
        <f t="shared" si="3"/>
        <v>7.782653600000046</v>
      </c>
      <c r="K20" s="101">
        <f t="shared" si="4"/>
        <v>18</v>
      </c>
      <c r="L20" s="102">
        <f t="shared" si="5"/>
        <v>4.581710000000044</v>
      </c>
      <c r="M20" s="95">
        <v>18</v>
      </c>
      <c r="N20" s="106">
        <v>1</v>
      </c>
      <c r="O20" s="86">
        <v>15</v>
      </c>
      <c r="P20" s="109">
        <v>8</v>
      </c>
      <c r="Q20" s="112">
        <f t="shared" si="6"/>
        <v>37</v>
      </c>
      <c r="R20" s="75">
        <f t="shared" si="7"/>
        <v>90.38461538461539</v>
      </c>
      <c r="S20" s="83">
        <f t="shared" si="8"/>
        <v>100.76014417490329</v>
      </c>
      <c r="T20" s="114">
        <f t="shared" si="9"/>
        <v>98.3762434337824</v>
      </c>
    </row>
    <row r="21" spans="1:20" ht="12.75">
      <c r="A21" s="136" t="s">
        <v>22</v>
      </c>
      <c r="B21" s="126">
        <v>6</v>
      </c>
      <c r="C21" s="106">
        <v>1</v>
      </c>
      <c r="D21" s="86">
        <v>9.1</v>
      </c>
      <c r="E21" s="87">
        <v>8.9</v>
      </c>
      <c r="F21" s="79">
        <f t="shared" si="0"/>
        <v>102.69230769230771</v>
      </c>
      <c r="G21" s="91">
        <v>8.75</v>
      </c>
      <c r="H21" s="81">
        <f t="shared" si="1"/>
        <v>98.31460674157303</v>
      </c>
      <c r="I21" s="95">
        <f t="shared" si="2"/>
        <v>18</v>
      </c>
      <c r="J21" s="96">
        <f t="shared" si="3"/>
        <v>7.782653600000046</v>
      </c>
      <c r="K21" s="101">
        <f t="shared" si="4"/>
        <v>18</v>
      </c>
      <c r="L21" s="102">
        <f t="shared" si="5"/>
        <v>4.581710000000044</v>
      </c>
      <c r="M21" s="95">
        <v>18</v>
      </c>
      <c r="N21" s="106">
        <v>1</v>
      </c>
      <c r="O21" s="86">
        <v>15</v>
      </c>
      <c r="P21" s="109">
        <v>8</v>
      </c>
      <c r="Q21" s="112">
        <f t="shared" si="6"/>
        <v>37</v>
      </c>
      <c r="R21" s="75">
        <f t="shared" si="7"/>
        <v>90.38461538461539</v>
      </c>
      <c r="S21" s="83">
        <f t="shared" si="8"/>
        <v>100.76014417490329</v>
      </c>
      <c r="T21" s="114">
        <f t="shared" si="9"/>
        <v>98.3762434337824</v>
      </c>
    </row>
    <row r="22" spans="1:20" ht="13.5" thickBot="1">
      <c r="A22" s="138" t="s">
        <v>12</v>
      </c>
      <c r="B22" s="127">
        <v>6</v>
      </c>
      <c r="C22" s="107">
        <v>1</v>
      </c>
      <c r="D22" s="88">
        <v>9.1</v>
      </c>
      <c r="E22" s="89">
        <v>8.9</v>
      </c>
      <c r="F22" s="80">
        <f t="shared" si="0"/>
        <v>102.69230769230771</v>
      </c>
      <c r="G22" s="92">
        <v>8.75</v>
      </c>
      <c r="H22" s="82">
        <f t="shared" si="1"/>
        <v>98.31460674157303</v>
      </c>
      <c r="I22" s="97">
        <f t="shared" si="2"/>
        <v>18</v>
      </c>
      <c r="J22" s="98">
        <f t="shared" si="3"/>
        <v>7.782653600000046</v>
      </c>
      <c r="K22" s="103">
        <f t="shared" si="4"/>
        <v>18</v>
      </c>
      <c r="L22" s="104">
        <f t="shared" si="5"/>
        <v>4.581710000000044</v>
      </c>
      <c r="M22" s="97">
        <v>18</v>
      </c>
      <c r="N22" s="107">
        <v>1</v>
      </c>
      <c r="O22" s="88">
        <v>16</v>
      </c>
      <c r="P22" s="110">
        <v>0</v>
      </c>
      <c r="Q22" s="113">
        <f t="shared" si="6"/>
        <v>33</v>
      </c>
      <c r="R22" s="76">
        <f t="shared" si="7"/>
        <v>82.6923076923077</v>
      </c>
      <c r="S22" s="115">
        <f t="shared" si="8"/>
        <v>102.90397702968848</v>
      </c>
      <c r="T22" s="116">
        <f t="shared" si="9"/>
        <v>98.3762434337824</v>
      </c>
    </row>
    <row r="23" spans="1:3" ht="16.5" thickBot="1">
      <c r="A23" s="8" t="s">
        <v>10</v>
      </c>
      <c r="B23" s="8"/>
      <c r="C23" s="8"/>
    </row>
    <row r="24" spans="1:20" ht="13.5" thickBot="1">
      <c r="A24" s="6" t="s">
        <v>37</v>
      </c>
      <c r="B24" s="3" t="s">
        <v>2</v>
      </c>
      <c r="C24" s="5"/>
      <c r="D24" s="4" t="s">
        <v>28</v>
      </c>
      <c r="E24" s="4"/>
      <c r="F24" s="3" t="s">
        <v>7</v>
      </c>
      <c r="G24" s="6" t="s">
        <v>31</v>
      </c>
      <c r="H24" s="144" t="s">
        <v>31</v>
      </c>
      <c r="I24" s="145" t="s">
        <v>17</v>
      </c>
      <c r="J24" s="5" t="s">
        <v>32</v>
      </c>
      <c r="K24" s="145" t="s">
        <v>17</v>
      </c>
      <c r="L24" s="5" t="s">
        <v>33</v>
      </c>
      <c r="M24" s="146" t="s">
        <v>35</v>
      </c>
      <c r="N24" s="147"/>
      <c r="O24" s="148" t="s">
        <v>34</v>
      </c>
      <c r="P24" s="149" t="s">
        <v>5</v>
      </c>
      <c r="Q24" s="144" t="s">
        <v>9</v>
      </c>
      <c r="R24" s="150" t="s">
        <v>9</v>
      </c>
      <c r="S24" s="150" t="s">
        <v>34</v>
      </c>
      <c r="T24" s="150" t="s">
        <v>36</v>
      </c>
    </row>
    <row r="25" spans="1:20" ht="13.5" thickBot="1">
      <c r="A25" s="158" t="s">
        <v>38</v>
      </c>
      <c r="B25" s="159" t="s">
        <v>3</v>
      </c>
      <c r="C25" s="144" t="s">
        <v>4</v>
      </c>
      <c r="D25" s="160" t="s">
        <v>29</v>
      </c>
      <c r="E25" s="160" t="s">
        <v>30</v>
      </c>
      <c r="F25" s="153" t="s">
        <v>6</v>
      </c>
      <c r="G25" s="161" t="s">
        <v>8</v>
      </c>
      <c r="H25" s="155" t="s">
        <v>6</v>
      </c>
      <c r="I25" s="159" t="s">
        <v>3</v>
      </c>
      <c r="J25" s="150" t="s">
        <v>4</v>
      </c>
      <c r="K25" s="159" t="s">
        <v>3</v>
      </c>
      <c r="L25" s="150" t="s">
        <v>4</v>
      </c>
      <c r="M25" s="150" t="s">
        <v>3</v>
      </c>
      <c r="N25" s="150" t="s">
        <v>4</v>
      </c>
      <c r="O25" s="155" t="s">
        <v>3</v>
      </c>
      <c r="P25" s="155" t="s">
        <v>4</v>
      </c>
      <c r="Q25" s="150" t="s">
        <v>4</v>
      </c>
      <c r="R25" s="161" t="s">
        <v>6</v>
      </c>
      <c r="S25" s="161" t="s">
        <v>6</v>
      </c>
      <c r="T25" s="161" t="s">
        <v>6</v>
      </c>
    </row>
    <row r="26" spans="1:20" ht="12.75">
      <c r="A26" s="130" t="s">
        <v>13</v>
      </c>
      <c r="B26" s="141">
        <v>5</v>
      </c>
      <c r="C26" s="105">
        <v>7.5</v>
      </c>
      <c r="D26" s="131">
        <v>9.28</v>
      </c>
      <c r="E26" s="132">
        <v>8.75</v>
      </c>
      <c r="F26" s="78">
        <f aca="true" t="shared" si="10" ref="F26:F31">((E26/D26)*105)</f>
        <v>99.0032327586207</v>
      </c>
      <c r="G26" s="133">
        <v>8.39</v>
      </c>
      <c r="H26" s="77">
        <f aca="true" t="shared" si="11" ref="H26:H31">(G26/E26)*100</f>
        <v>95.8857142857143</v>
      </c>
      <c r="I26" s="93">
        <f aca="true" t="shared" si="12" ref="I26:I31">TRUNC((0.75*(E26*3.281))-4.26+(((B26*12)+C26)-68)/2)</f>
        <v>17</v>
      </c>
      <c r="J26" s="94">
        <f aca="true" t="shared" si="13" ref="J26:J31">(((E26*0.75*3.281)-4.26+(((B26*12)+C26)-68)/2)-I26)*12</f>
        <v>0.25875000000002046</v>
      </c>
      <c r="K26" s="99">
        <f aca="true" t="shared" si="14" ref="K26:K31">TRUNC((0.75*(G26*3.281))-4.26+(((B26*12)+C26)-68)/2)</f>
        <v>16</v>
      </c>
      <c r="L26" s="134">
        <f aca="true" t="shared" si="15" ref="L26:L31">(((G26*0.75*3.281)-4.26+(((B26*12)+C26)-68)/2)-K26)*12</f>
        <v>1.6283100000000559</v>
      </c>
      <c r="M26" s="128">
        <v>15</v>
      </c>
      <c r="N26" s="119">
        <v>2</v>
      </c>
      <c r="O26" s="135">
        <v>14</v>
      </c>
      <c r="P26" s="135">
        <v>0</v>
      </c>
      <c r="Q26" s="111">
        <f aca="true" t="shared" si="16" ref="Q26:Q31">((M26*12)+N26)-((O26*12)+P26)+8</f>
        <v>22</v>
      </c>
      <c r="R26" s="73">
        <f aca="true" t="shared" si="17" ref="R26:R31">((Q26+15)/50)*100</f>
        <v>74</v>
      </c>
      <c r="S26" s="73">
        <f aca="true" t="shared" si="18" ref="S26:S31">((O26*12)+P26)/(((K26*12)+L26)-27)*100</f>
        <v>100.8232034520424</v>
      </c>
      <c r="T26" s="74">
        <f aca="true" t="shared" si="19" ref="T26:T31">(((M26*12)+N26)/((K26*12)+L26))*100</f>
        <v>93.99451970633837</v>
      </c>
    </row>
    <row r="27" spans="1:20" ht="12.75">
      <c r="A27" s="136" t="s">
        <v>27</v>
      </c>
      <c r="B27" s="142">
        <v>5</v>
      </c>
      <c r="C27" s="106">
        <v>9</v>
      </c>
      <c r="D27" s="117">
        <v>9.55</v>
      </c>
      <c r="E27" s="87">
        <v>9.22</v>
      </c>
      <c r="F27" s="79">
        <f t="shared" si="10"/>
        <v>101.3717277486911</v>
      </c>
      <c r="G27" s="137">
        <v>8.11</v>
      </c>
      <c r="H27" s="81">
        <f t="shared" si="11"/>
        <v>87.96095444685466</v>
      </c>
      <c r="I27" s="95">
        <f t="shared" si="12"/>
        <v>18</v>
      </c>
      <c r="J27" s="96">
        <f t="shared" si="13"/>
        <v>11.137380000000064</v>
      </c>
      <c r="K27" s="101">
        <f t="shared" si="14"/>
        <v>16</v>
      </c>
      <c r="L27" s="129">
        <f t="shared" si="15"/>
        <v>2.360190000000017</v>
      </c>
      <c r="M27" s="120">
        <v>14</v>
      </c>
      <c r="N27" s="121">
        <v>4.5</v>
      </c>
      <c r="O27" s="124">
        <v>13</v>
      </c>
      <c r="P27" s="124">
        <v>7</v>
      </c>
      <c r="Q27" s="112">
        <f t="shared" si="16"/>
        <v>17.5</v>
      </c>
      <c r="R27" s="83">
        <f t="shared" si="17"/>
        <v>65</v>
      </c>
      <c r="S27" s="83">
        <f t="shared" si="18"/>
        <v>97.39472690608201</v>
      </c>
      <c r="T27" s="114">
        <f t="shared" si="19"/>
        <v>88.75274303858212</v>
      </c>
    </row>
    <row r="28" spans="1:20" ht="12.75">
      <c r="A28" s="136" t="s">
        <v>21</v>
      </c>
      <c r="B28" s="142">
        <v>6</v>
      </c>
      <c r="C28" s="106">
        <v>1</v>
      </c>
      <c r="D28" s="117">
        <v>9.1</v>
      </c>
      <c r="E28" s="87">
        <v>8.9</v>
      </c>
      <c r="F28" s="79">
        <f t="shared" si="10"/>
        <v>102.69230769230771</v>
      </c>
      <c r="G28" s="137">
        <v>8.33</v>
      </c>
      <c r="H28" s="81">
        <f t="shared" si="11"/>
        <v>93.59550561797752</v>
      </c>
      <c r="I28" s="95">
        <f t="shared" si="12"/>
        <v>20</v>
      </c>
      <c r="J28" s="96">
        <f t="shared" si="13"/>
        <v>1.68810000000002</v>
      </c>
      <c r="K28" s="101">
        <f t="shared" si="14"/>
        <v>18</v>
      </c>
      <c r="L28" s="129">
        <f t="shared" si="15"/>
        <v>8.856570000000005</v>
      </c>
      <c r="M28" s="120">
        <v>15</v>
      </c>
      <c r="N28" s="121">
        <v>3</v>
      </c>
      <c r="O28" s="124">
        <v>13</v>
      </c>
      <c r="P28" s="124">
        <v>8</v>
      </c>
      <c r="Q28" s="112">
        <f t="shared" si="16"/>
        <v>27</v>
      </c>
      <c r="R28" s="83">
        <f t="shared" si="17"/>
        <v>84</v>
      </c>
      <c r="S28" s="83">
        <f t="shared" si="18"/>
        <v>82.88832662973992</v>
      </c>
      <c r="T28" s="114">
        <f t="shared" si="19"/>
        <v>81.38521369422294</v>
      </c>
    </row>
    <row r="29" spans="1:20" ht="12.75">
      <c r="A29" s="136" t="s">
        <v>54</v>
      </c>
      <c r="B29" s="142">
        <v>5</v>
      </c>
      <c r="C29" s="106">
        <v>7</v>
      </c>
      <c r="D29" s="117">
        <v>8.7</v>
      </c>
      <c r="E29" s="87">
        <v>7.43</v>
      </c>
      <c r="F29" s="79">
        <f t="shared" si="10"/>
        <v>89.67241379310346</v>
      </c>
      <c r="G29" s="137">
        <v>8.33</v>
      </c>
      <c r="H29" s="81">
        <f t="shared" si="11"/>
        <v>112.11305518169583</v>
      </c>
      <c r="I29" s="95">
        <f t="shared" si="12"/>
        <v>13</v>
      </c>
      <c r="J29" s="96">
        <f t="shared" si="13"/>
        <v>6.280469999999987</v>
      </c>
      <c r="K29" s="101">
        <f t="shared" si="14"/>
        <v>15</v>
      </c>
      <c r="L29" s="129">
        <f t="shared" si="15"/>
        <v>8.856570000000005</v>
      </c>
      <c r="M29" s="120">
        <v>10</v>
      </c>
      <c r="N29" s="121">
        <v>6</v>
      </c>
      <c r="O29" s="124">
        <v>12</v>
      </c>
      <c r="P29" s="124">
        <v>6</v>
      </c>
      <c r="Q29" s="112">
        <f t="shared" si="16"/>
        <v>-16</v>
      </c>
      <c r="R29" s="83">
        <f t="shared" si="17"/>
        <v>-2</v>
      </c>
      <c r="S29" s="83">
        <f t="shared" si="18"/>
        <v>92.67464397645396</v>
      </c>
      <c r="T29" s="114">
        <f t="shared" si="19"/>
        <v>66.71729768257467</v>
      </c>
    </row>
    <row r="30" spans="1:20" ht="12.75">
      <c r="A30" s="136" t="s">
        <v>21</v>
      </c>
      <c r="B30" s="142">
        <v>6</v>
      </c>
      <c r="C30" s="106">
        <v>1</v>
      </c>
      <c r="D30" s="117">
        <v>9.1</v>
      </c>
      <c r="E30" s="87">
        <v>8.9</v>
      </c>
      <c r="F30" s="79">
        <f t="shared" si="10"/>
        <v>102.69230769230771</v>
      </c>
      <c r="G30" s="137">
        <v>8.33</v>
      </c>
      <c r="H30" s="81">
        <f t="shared" si="11"/>
        <v>93.59550561797752</v>
      </c>
      <c r="I30" s="95">
        <f t="shared" si="12"/>
        <v>20</v>
      </c>
      <c r="J30" s="96">
        <f t="shared" si="13"/>
        <v>1.68810000000002</v>
      </c>
      <c r="K30" s="101">
        <f t="shared" si="14"/>
        <v>18</v>
      </c>
      <c r="L30" s="129">
        <f t="shared" si="15"/>
        <v>8.856570000000005</v>
      </c>
      <c r="M30" s="120">
        <v>15</v>
      </c>
      <c r="N30" s="121">
        <v>3</v>
      </c>
      <c r="O30" s="124">
        <v>13</v>
      </c>
      <c r="P30" s="124">
        <v>8</v>
      </c>
      <c r="Q30" s="112">
        <f t="shared" si="16"/>
        <v>27</v>
      </c>
      <c r="R30" s="83">
        <f t="shared" si="17"/>
        <v>84</v>
      </c>
      <c r="S30" s="83">
        <f t="shared" si="18"/>
        <v>82.88832662973992</v>
      </c>
      <c r="T30" s="114">
        <f t="shared" si="19"/>
        <v>81.38521369422294</v>
      </c>
    </row>
    <row r="31" spans="1:20" ht="13.5" thickBot="1">
      <c r="A31" s="138" t="s">
        <v>14</v>
      </c>
      <c r="B31" s="143">
        <v>6</v>
      </c>
      <c r="C31" s="107">
        <v>1</v>
      </c>
      <c r="D31" s="118">
        <v>9.1</v>
      </c>
      <c r="E31" s="89">
        <v>8.9</v>
      </c>
      <c r="F31" s="80">
        <f t="shared" si="10"/>
        <v>102.69230769230771</v>
      </c>
      <c r="G31" s="139">
        <v>8.33</v>
      </c>
      <c r="H31" s="82">
        <f t="shared" si="11"/>
        <v>93.59550561797752</v>
      </c>
      <c r="I31" s="97">
        <f t="shared" si="12"/>
        <v>20</v>
      </c>
      <c r="J31" s="98">
        <f t="shared" si="13"/>
        <v>1.68810000000002</v>
      </c>
      <c r="K31" s="103">
        <f t="shared" si="14"/>
        <v>18</v>
      </c>
      <c r="L31" s="140">
        <f t="shared" si="15"/>
        <v>8.856570000000005</v>
      </c>
      <c r="M31" s="122">
        <v>15</v>
      </c>
      <c r="N31" s="123">
        <v>3</v>
      </c>
      <c r="O31" s="125">
        <v>13</v>
      </c>
      <c r="P31" s="125">
        <v>8</v>
      </c>
      <c r="Q31" s="113">
        <f t="shared" si="16"/>
        <v>27</v>
      </c>
      <c r="R31" s="115">
        <f t="shared" si="17"/>
        <v>84</v>
      </c>
      <c r="S31" s="115">
        <f t="shared" si="18"/>
        <v>82.88832662973992</v>
      </c>
      <c r="T31" s="116">
        <f t="shared" si="19"/>
        <v>81.38521369422294</v>
      </c>
    </row>
    <row r="32" spans="1:12" ht="16.5" thickBot="1">
      <c r="A32" s="31"/>
      <c r="B32" s="31"/>
      <c r="C32" s="1"/>
      <c r="D32" s="1"/>
      <c r="E32" s="1"/>
      <c r="F32" s="1"/>
      <c r="G32" s="1"/>
      <c r="H32" s="28" t="s">
        <v>11</v>
      </c>
      <c r="I32" s="29"/>
      <c r="J32" s="30"/>
      <c r="K32" s="1"/>
      <c r="L32" s="1"/>
    </row>
    <row r="33" spans="1:18" ht="13.5" thickBot="1">
      <c r="A33" s="1"/>
      <c r="B33" s="21" t="s">
        <v>39</v>
      </c>
      <c r="C33" s="24"/>
      <c r="D33" s="24"/>
      <c r="E33" s="24" t="s">
        <v>5</v>
      </c>
      <c r="F33" s="70" t="s">
        <v>5</v>
      </c>
      <c r="G33" s="22" t="s">
        <v>5</v>
      </c>
      <c r="H33" s="71" t="s">
        <v>5</v>
      </c>
      <c r="I33" s="19" t="s">
        <v>5</v>
      </c>
      <c r="J33" s="27" t="s">
        <v>43</v>
      </c>
      <c r="K33" s="22"/>
      <c r="L33" s="22"/>
      <c r="M33" s="23"/>
      <c r="N33" s="24" t="s">
        <v>5</v>
      </c>
      <c r="O33" s="24" t="s">
        <v>5</v>
      </c>
      <c r="P33" s="25" t="s">
        <v>5</v>
      </c>
      <c r="Q33" s="26" t="s">
        <v>5</v>
      </c>
      <c r="R33" s="20" t="s">
        <v>16</v>
      </c>
    </row>
    <row r="34" spans="1:18" ht="13.5" thickBot="1">
      <c r="A34" s="1"/>
      <c r="B34" s="32" t="s">
        <v>5</v>
      </c>
      <c r="C34" s="33"/>
      <c r="D34" s="34" t="s">
        <v>25</v>
      </c>
      <c r="E34" s="34" t="s">
        <v>26</v>
      </c>
      <c r="F34" s="35" t="s">
        <v>42</v>
      </c>
      <c r="G34" s="36"/>
      <c r="H34" s="37"/>
      <c r="I34" s="17" t="s">
        <v>5</v>
      </c>
      <c r="J34" s="38" t="s">
        <v>46</v>
      </c>
      <c r="K34" s="39"/>
      <c r="L34" s="39" t="s">
        <v>16</v>
      </c>
      <c r="M34" s="40" t="s">
        <v>5</v>
      </c>
      <c r="N34" s="38" t="s">
        <v>45</v>
      </c>
      <c r="O34" s="41"/>
      <c r="P34" s="42" t="s">
        <v>5</v>
      </c>
      <c r="Q34" s="43" t="s">
        <v>5</v>
      </c>
      <c r="R34" s="20" t="s">
        <v>5</v>
      </c>
    </row>
    <row r="35" spans="1:18" ht="13.5" thickBot="1">
      <c r="A35" s="1"/>
      <c r="B35" s="44" t="s">
        <v>40</v>
      </c>
      <c r="C35" s="45"/>
      <c r="D35" s="46">
        <v>60</v>
      </c>
      <c r="E35" s="47">
        <v>2.09</v>
      </c>
      <c r="F35" s="48">
        <f>(((D35*12)/39.37)/E35)</f>
        <v>8.750256734963232</v>
      </c>
      <c r="G35" s="39" t="s">
        <v>15</v>
      </c>
      <c r="H35" s="49" t="s">
        <v>5</v>
      </c>
      <c r="I35" s="18" t="s">
        <v>5</v>
      </c>
      <c r="J35" s="50">
        <v>3.65</v>
      </c>
      <c r="K35" s="51" t="s">
        <v>44</v>
      </c>
      <c r="L35" s="52" t="s">
        <v>5</v>
      </c>
      <c r="M35" s="53" t="s">
        <v>16</v>
      </c>
      <c r="N35" s="54">
        <f>TRUNC((J35*39.37)/12)</f>
        <v>11</v>
      </c>
      <c r="O35" s="53" t="s">
        <v>3</v>
      </c>
      <c r="P35" s="55">
        <f>((((J35*39.37)/12)-N35)*12)</f>
        <v>11.70049999999997</v>
      </c>
      <c r="Q35" s="56" t="s">
        <v>4</v>
      </c>
      <c r="R35" s="20" t="s">
        <v>5</v>
      </c>
    </row>
    <row r="36" spans="1:18" ht="13.5" thickBot="1">
      <c r="A36" s="1"/>
      <c r="B36" s="57" t="s">
        <v>41</v>
      </c>
      <c r="C36" s="58"/>
      <c r="D36" s="59">
        <v>20</v>
      </c>
      <c r="E36" s="55">
        <v>2.3</v>
      </c>
      <c r="F36" s="60">
        <f>(D36/E36)</f>
        <v>8.695652173913045</v>
      </c>
      <c r="G36" s="61" t="s">
        <v>15</v>
      </c>
      <c r="H36" s="62" t="s">
        <v>5</v>
      </c>
      <c r="I36" s="17" t="s">
        <v>5</v>
      </c>
      <c r="J36" s="63">
        <v>12</v>
      </c>
      <c r="K36" s="64" t="s">
        <v>3</v>
      </c>
      <c r="L36" s="65">
        <v>9</v>
      </c>
      <c r="M36" s="66" t="s">
        <v>4</v>
      </c>
      <c r="N36" s="67">
        <f>(((J36*12)+L36)/39.37)</f>
        <v>3.886207772415545</v>
      </c>
      <c r="O36" s="68" t="s">
        <v>44</v>
      </c>
      <c r="P36" s="35" t="s">
        <v>5</v>
      </c>
      <c r="Q36" s="69" t="s">
        <v>5</v>
      </c>
      <c r="R36" s="20"/>
    </row>
  </sheetData>
  <mergeCells count="1">
    <mergeCell ref="D2:M2"/>
  </mergeCells>
  <printOptions horizontalCentered="1" verticalCentered="1"/>
  <pageMargins left="0.25" right="0.25" top="0.31" bottom="0.5" header="0.29" footer="0.5"/>
  <pageSetup horizontalDpi="300" verticalDpi="3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n</dc:creator>
  <cp:keywords/>
  <dc:description/>
  <cp:lastModifiedBy> </cp:lastModifiedBy>
  <cp:lastPrinted>2002-06-09T14:00:46Z</cp:lastPrinted>
  <dcterms:created xsi:type="dcterms:W3CDTF">2000-11-14T15:26:35Z</dcterms:created>
  <dcterms:modified xsi:type="dcterms:W3CDTF">2002-06-09T14:01:52Z</dcterms:modified>
  <cp:category/>
  <cp:version/>
  <cp:contentType/>
  <cp:contentStatus/>
</cp:coreProperties>
</file>